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h.8 St.Qu.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<sst xmlns="http://schemas.openxmlformats.org/spreadsheetml/2006/main" count="10" uniqueCount="8">
  <si>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Answer</t>
  </si>
  <si>
    <t>Problem #</t>
  </si>
  <si>
    <t>Formula</t>
  </si>
  <si>
    <t>Function</t>
  </si>
  <si>
    <t>years</t>
  </si>
  <si>
    <t>Chapter 8 Odd-numbered study questions, selected answers using formulas or Excel functions…</t>
  </si>
  <si>
    <t>53a</t>
  </si>
  <si>
    <t>53b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</si>
</sst>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General_)"/>
    <numFmt numFmtId="167" formatCode="0.00_)"/>
    <numFmt numFmtId="168" formatCode="0.0000_)"/>
    <numFmt numFmtId="169" formatCode="0_)"/>
    <numFmt numFmtId="170" formatCode="&quot;$&quot;#,##0.00"/>
    <numFmt numFmtId="171" formatCode="#,##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1" bestFit="1" customWidth="1"/>
    <col min="2" max="2" width="10.8515625" style="2" customWidth="1"/>
    <col min="3" max="3" width="11.421875" style="2" bestFit="1" customWidth="1"/>
  </cols>
  <sheetData>
    <row r="1" ht="12.75">
      <c r="A1" s="1" t="s">
        <v>5</v>
      </c>
    </row>
    <row r="2" spans="2:3" ht="12.75">
      <c r="B2" s="3" t="s">
        <v>0</v>
      </c>
      <c r="C2" s="3" t="s">
        <v>0</v>
      </c>
    </row>
    <row r="3" spans="1:3" ht="12.75">
      <c r="A3" s="1" t="s">
        <v>1</v>
      </c>
      <c r="B3" s="3" t="s">
        <v>2</v>
      </c>
      <c r="C3" s="3" t="s">
        <v>3</v>
      </c>
    </row>
    <row r="4" spans="1:3" ht="12.75">
      <c r="A4" s="1">
        <v>1</v>
      </c>
      <c r="B4" s="2">
        <f>15000/1.12</f>
        <v>13392.857142857141</v>
      </c>
      <c r="C4" s="2">
        <f>PV(0.12,1,0,-15000)</f>
        <v>13392.857142857141</v>
      </c>
    </row>
    <row r="5" spans="1:3" ht="12.75">
      <c r="A5" s="1">
        <v>3</v>
      </c>
      <c r="B5" s="2">
        <f>15000/1.12^2</f>
        <v>11957.908163265305</v>
      </c>
      <c r="C5" s="2">
        <f>PV(0.12,2,0,-15000)</f>
        <v>11957.908163265305</v>
      </c>
    </row>
    <row r="6" spans="1:3" ht="12.75">
      <c r="A6" s="1">
        <v>5</v>
      </c>
      <c r="B6" s="2">
        <f>20000*1.12^2</f>
        <v>25088.000000000004</v>
      </c>
      <c r="C6" s="2">
        <f>FV(0.12,2,0,-20000)</f>
        <v>25088.000000000004</v>
      </c>
    </row>
    <row r="7" spans="1:3" ht="12.75">
      <c r="A7" s="1">
        <v>7</v>
      </c>
      <c r="B7" s="2">
        <f>15000/((1+(0.12/12))^12)</f>
        <v>13311.738378977305</v>
      </c>
      <c r="C7" s="2">
        <f>PV(0.12/12,12,0,-15000)</f>
        <v>13311.738378977305</v>
      </c>
    </row>
    <row r="8" spans="1:3" ht="12.75">
      <c r="A8" s="1">
        <v>9</v>
      </c>
      <c r="B8" s="2">
        <f>20000*((1+(0.12/12))^(2*12))</f>
        <v>25394.692970638298</v>
      </c>
      <c r="C8" s="2">
        <f>FV(0.12/12,2*12,0,-20000)</f>
        <v>25394.692970638298</v>
      </c>
    </row>
    <row r="9" spans="1:3" ht="12.75">
      <c r="A9" s="1">
        <v>11</v>
      </c>
      <c r="B9" s="4">
        <f>(1+(0.08/12))^12-1</f>
        <v>0.08299950680751</v>
      </c>
      <c r="C9" s="4">
        <f>EFFECT(0.08,12)</f>
        <v>0.08299950680750978</v>
      </c>
    </row>
    <row r="10" spans="1:3" s="4" customFormat="1" ht="12.75">
      <c r="A10" s="5">
        <v>13</v>
      </c>
      <c r="B10" s="4">
        <f>(1+(0.08/2))^2-1</f>
        <v>0.08160000000000012</v>
      </c>
      <c r="C10" s="4">
        <f>EFFECT(0.08,2)</f>
        <v>0.08160000000000012</v>
      </c>
    </row>
    <row r="11" spans="1:3" s="4" customFormat="1" ht="12.75">
      <c r="A11" s="5">
        <v>15</v>
      </c>
      <c r="B11" s="4">
        <f>(((1+(0.1/2))^2)^(1/12)-1)*12</f>
        <v>0.09797815262281251</v>
      </c>
      <c r="C11" s="4">
        <f>NOMINAL(EFFECT(0.1,2),12)</f>
        <v>0.09797815262281251</v>
      </c>
    </row>
    <row r="12" spans="1:3" s="4" customFormat="1" ht="12.75">
      <c r="A12" s="5">
        <v>17</v>
      </c>
      <c r="B12" s="4">
        <f>(((1+(0.1/12))^12)^(1/2)-1)*2</f>
        <v>0.10210662664032988</v>
      </c>
      <c r="C12" s="4">
        <f>NOMINAL(EFFECT(0.1,12),2)</f>
        <v>0.10210662664032988</v>
      </c>
    </row>
    <row r="13" spans="1:3" ht="12.75">
      <c r="A13" s="5">
        <v>21</v>
      </c>
      <c r="B13" s="4">
        <f>(30000/15000)^(1/5)-1</f>
        <v>0.1486983549970351</v>
      </c>
      <c r="C13" s="4">
        <f>RATE(5,0,-15000,30000)</f>
        <v>0.14869835499702116</v>
      </c>
    </row>
    <row r="14" spans="1:3" ht="12.75">
      <c r="A14" s="1">
        <v>23</v>
      </c>
      <c r="B14" s="4">
        <f>12*((30000/15000)^(1/(5*12))-1)</f>
        <v>0.13943328362307028</v>
      </c>
      <c r="C14" s="4">
        <f>RATE(5*12,0,-15000,30000)*12</f>
        <v>0.1394332836233966</v>
      </c>
    </row>
    <row r="15" spans="1:4" ht="12.75">
      <c r="A15" s="1">
        <v>27</v>
      </c>
      <c r="B15" s="6">
        <f>(LN(30000/15000)/LN(1+0.1))</f>
        <v>7.272540897341713</v>
      </c>
      <c r="C15" s="6">
        <f>NPER(0.1,0,-15000,30000)</f>
        <v>7.272540897341713</v>
      </c>
      <c r="D15" t="s">
        <v>4</v>
      </c>
    </row>
    <row r="16" spans="1:4" ht="12.75">
      <c r="A16" s="1">
        <v>29</v>
      </c>
      <c r="B16" s="6">
        <f>(LN(30000/15000)/LN(1+0.1/12))/12</f>
        <v>6.960312991698014</v>
      </c>
      <c r="C16" s="6">
        <f>NPER(0.1/12,0,-15000,30000)/12</f>
        <v>6.960312991698014</v>
      </c>
      <c r="D16" t="s">
        <v>4</v>
      </c>
    </row>
    <row r="17" spans="1:3" ht="12.75">
      <c r="A17" s="1">
        <v>33</v>
      </c>
      <c r="B17" s="2">
        <f>15000*(1-(1/1.09)^10)/0.09</f>
        <v>96264.86551738519</v>
      </c>
      <c r="C17" s="2">
        <f>PV(0.09,10,-15000)</f>
        <v>96264.86551738519</v>
      </c>
    </row>
    <row r="18" spans="1:3" ht="12.75">
      <c r="A18" s="1">
        <v>37</v>
      </c>
      <c r="B18" s="2">
        <f>1250*(1-(1/(1+(0.09/12)))^(10*12))/(0.09/12)</f>
        <v>98677.11583625065</v>
      </c>
      <c r="C18" s="2">
        <f>PV(0.09/12,10*12,-1250)</f>
        <v>98677.11583625096</v>
      </c>
    </row>
    <row r="19" spans="1:3" ht="12.75">
      <c r="A19" s="1">
        <v>39</v>
      </c>
      <c r="B19" s="3">
        <f>B18+50000/(1+(0.09/12))^(10*12)</f>
        <v>119073.98108537537</v>
      </c>
      <c r="C19" s="2">
        <f>PV(0.09/12,10*12,-1250,-50000)</f>
        <v>119073.98108537568</v>
      </c>
    </row>
    <row r="20" spans="1:3" ht="12.75">
      <c r="A20" s="1">
        <v>41</v>
      </c>
      <c r="B20" s="7">
        <f>80000*(0.1/12)/(1-1/(1+(0.1/12))^(25*12))</f>
        <v>726.9605964320491</v>
      </c>
      <c r="C20" s="7">
        <f>PMT(0.1/12,25*12,-80000)</f>
        <v>726.9605964320491</v>
      </c>
    </row>
    <row r="21" spans="1:3" ht="12.75">
      <c r="A21" s="1">
        <v>43</v>
      </c>
      <c r="B21" s="8">
        <f>-LN(1-(0.1/12)*(50000/500))/LN(1+0.1/12)</f>
        <v>215.90577692185985</v>
      </c>
      <c r="C21" s="8">
        <f>NPER(0.1/12,-500,50000)</f>
        <v>215.90577692185988</v>
      </c>
    </row>
    <row r="22" spans="1:3" ht="12.75">
      <c r="A22" s="1">
        <v>45</v>
      </c>
      <c r="B22" s="2">
        <f>1000*(1+0.1/12)*(1-(1/(1+(0.1/12)))^(5*12))/(0.1/12)</f>
        <v>47457.58043228317</v>
      </c>
      <c r="C22" s="2">
        <f>PV(0.1/12,5*12,-1000,0,1)</f>
        <v>47457.58043228312</v>
      </c>
    </row>
    <row r="23" spans="1:3" ht="12.75">
      <c r="A23" s="1">
        <v>47</v>
      </c>
      <c r="B23" s="2">
        <f>1000000*(0.06/12)/((1-1/(1+0.06/12)^60)*(1+0.06/12)^60)</f>
        <v>14332.801529428425</v>
      </c>
      <c r="C23" s="2">
        <f>PMT(0.06/12,5*12,0,-1000000)</f>
        <v>14332.801529428425</v>
      </c>
    </row>
    <row r="24" spans="1:3" ht="12.75">
      <c r="A24" s="1">
        <v>49</v>
      </c>
      <c r="B24" s="7">
        <f>(30*(1-1/1.08^10)/0.08)*(0.08-0.03)/(1-(1.03/1.08)^10)</f>
        <v>26.662102977623633</v>
      </c>
      <c r="C24" s="7">
        <f>PV(0.08,10,-30)*(0.08-0.03)/(1-(1.03/1.08)^10)</f>
        <v>26.662102977623626</v>
      </c>
    </row>
    <row r="25" spans="1:3" ht="12.75">
      <c r="A25" s="1">
        <v>51</v>
      </c>
      <c r="B25" s="7">
        <f>10/(0.1-(-0.01))</f>
        <v>90.9090909090909</v>
      </c>
      <c r="C25" s="7">
        <f>10/(0.1-(-0.01))</f>
        <v>90.9090909090909</v>
      </c>
    </row>
    <row r="26" spans="1:3" ht="12.75">
      <c r="A26" s="9" t="s">
        <v>6</v>
      </c>
      <c r="B26" s="2">
        <f>-180000+(15000/(1+0.11))+(16000/(1+0.11)^2)+(20000/(1+0.11)^3)+(22000/(1+0.11)^4)+((17000+200000)/(1+0.11)^5)</f>
        <v>4394.319691334604</v>
      </c>
      <c r="C26" s="2">
        <f>-180000+NPV(0.11,15000,16000,20000,22000,17000+200000)</f>
        <v>4394.319691334618</v>
      </c>
    </row>
    <row r="27" spans="1:4" ht="12.75">
      <c r="A27" s="9" t="s">
        <v>7</v>
      </c>
      <c r="B27" s="4">
        <f>IRR(D27:D32)</f>
        <v>0.1314712280766169</v>
      </c>
      <c r="C27" s="4">
        <f>IRR(D27:D32)</f>
        <v>0.1314712280766169</v>
      </c>
      <c r="D27">
        <f>-170000</f>
        <v>-170000</v>
      </c>
    </row>
    <row r="28" ht="12.75">
      <c r="D28">
        <v>15000</v>
      </c>
    </row>
    <row r="29" ht="12.75">
      <c r="D29">
        <v>16000</v>
      </c>
    </row>
    <row r="30" ht="12.75">
      <c r="D30">
        <v>20000</v>
      </c>
    </row>
    <row r="31" ht="12.75">
      <c r="D31">
        <v>22000</v>
      </c>
    </row>
    <row r="32" ht="12.75">
      <c r="D32">
        <f>17000+200000</f>
        <v>217000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Universtiy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Geltner</dc:creator>
  <cp:keywords/>
  <dc:description/>
  <cp:lastModifiedBy>CRE</cp:lastModifiedBy>
  <dcterms:created xsi:type="dcterms:W3CDTF">2002-08-29T18:10:33Z</dcterms:created>
  <dcterms:modified xsi:type="dcterms:W3CDTF">2005-09-09T15:24:54Z</dcterms:modified>
  <cp:category/>
  <cp:version/>
  <cp:contentType/>
  <cp:contentStatus/>
</cp:coreProperties>
</file>